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E:\foto-digitál\Rámcovka osvěžovače vzduchu\2026\"/>
    </mc:Choice>
  </mc:AlternateContent>
  <xr:revisionPtr revIDLastSave="0" documentId="13_ncr:1_{D289BB8C-974C-49CA-A40E-59AEDDD40CD8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Dodávka aromadif..." sheetId="2" r:id="rId2"/>
  </sheets>
  <definedNames>
    <definedName name="_xlnm._FilterDatabase" localSheetId="1" hidden="1">'OR_PHA - Dodávka aromadif...'!$C$112:$K$126</definedName>
    <definedName name="_xlnm.Print_Titles" localSheetId="1">'OR_PHA - Dodávka aromadif...'!$112:$112</definedName>
    <definedName name="_xlnm.Print_Titles" localSheetId="0">'Rekapitulace zakázky'!$92:$92</definedName>
    <definedName name="_xlnm.Print_Area" localSheetId="1">'OR_PHA - Dodávka aromadif...'!$C$4:$J$76,'OR_PHA - Dodávka aromadif...'!$C$82:$J$96,'OR_PHA - Dodávka aromadif...'!$C$102:$K$126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5" i="2"/>
  <c r="BH125" i="2"/>
  <c r="BG125" i="2"/>
  <c r="BF125" i="2"/>
  <c r="F32" i="2" s="1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F33" i="2" s="1"/>
  <c r="BF115" i="2"/>
  <c r="T115" i="2"/>
  <c r="R115" i="2"/>
  <c r="P115" i="2"/>
  <c r="F109" i="2"/>
  <c r="F107" i="2"/>
  <c r="E105" i="2"/>
  <c r="F89" i="2"/>
  <c r="F87" i="2"/>
  <c r="E85" i="2"/>
  <c r="J19" i="2"/>
  <c r="E19" i="2"/>
  <c r="J109" i="2"/>
  <c r="J18" i="2"/>
  <c r="J16" i="2"/>
  <c r="E16" i="2"/>
  <c r="F110" i="2"/>
  <c r="J15" i="2"/>
  <c r="J107" i="2"/>
  <c r="L90" i="1"/>
  <c r="AM90" i="1"/>
  <c r="AM89" i="1"/>
  <c r="L89" i="1"/>
  <c r="AM87" i="1"/>
  <c r="L87" i="1"/>
  <c r="L85" i="1"/>
  <c r="L84" i="1"/>
  <c r="BK123" i="2"/>
  <c r="J123" i="2"/>
  <c r="BK117" i="2"/>
  <c r="J115" i="2"/>
  <c r="BK119" i="2"/>
  <c r="J121" i="2"/>
  <c r="J119" i="2"/>
  <c r="BK115" i="2"/>
  <c r="BK125" i="2"/>
  <c r="J125" i="2"/>
  <c r="BK121" i="2"/>
  <c r="J117" i="2"/>
  <c r="AS94" i="1"/>
  <c r="F34" i="2" l="1"/>
  <c r="J32" i="2"/>
  <c r="F35" i="2"/>
  <c r="R114" i="2"/>
  <c r="R113" i="2" s="1"/>
  <c r="BK114" i="2"/>
  <c r="J114" i="2" s="1"/>
  <c r="J95" i="2" s="1"/>
  <c r="P114" i="2"/>
  <c r="P113" i="2" s="1"/>
  <c r="AU95" i="1" s="1"/>
  <c r="AU94" i="1" s="1"/>
  <c r="T114" i="2"/>
  <c r="T113" i="2" s="1"/>
  <c r="BE125" i="2"/>
  <c r="J89" i="2"/>
  <c r="BB95" i="1"/>
  <c r="BB94" i="1" s="1"/>
  <c r="W31" i="1" s="1"/>
  <c r="AW95" i="1"/>
  <c r="BA95" i="1"/>
  <c r="BA94" i="1" s="1"/>
  <c r="W30" i="1" s="1"/>
  <c r="BC95" i="1"/>
  <c r="BC94" i="1" s="1"/>
  <c r="W32" i="1" s="1"/>
  <c r="J87" i="2"/>
  <c r="F90" i="2"/>
  <c r="BE115" i="2"/>
  <c r="BE117" i="2"/>
  <c r="BE119" i="2"/>
  <c r="BE121" i="2"/>
  <c r="BE123" i="2"/>
  <c r="BD95" i="1"/>
  <c r="BD94" i="1" s="1"/>
  <c r="W33" i="1" s="1"/>
  <c r="BK113" i="2" l="1"/>
  <c r="J113" i="2"/>
  <c r="J94" i="2" s="1"/>
  <c r="AX94" i="1"/>
  <c r="AW94" i="1"/>
  <c r="AK30" i="1" s="1"/>
  <c r="F31" i="2"/>
  <c r="AZ95" i="1" s="1"/>
  <c r="AZ94" i="1" s="1"/>
  <c r="W29" i="1" s="1"/>
  <c r="J31" i="2"/>
  <c r="AV95" i="1" s="1"/>
  <c r="AT95" i="1" s="1"/>
  <c r="AY94" i="1"/>
  <c r="J28" i="2" l="1"/>
  <c r="AG95" i="1" s="1"/>
  <c r="AG94" i="1" s="1"/>
  <c r="AK26" i="1" s="1"/>
  <c r="AV94" i="1"/>
  <c r="AK29" i="1" s="1"/>
  <c r="AK35" i="1" s="1"/>
  <c r="J37" i="2" l="1"/>
  <c r="AN95" i="1"/>
  <c r="AT94" i="1"/>
  <c r="AN94" i="1"/>
</calcChain>
</file>

<file path=xl/sharedStrings.xml><?xml version="1.0" encoding="utf-8"?>
<sst xmlns="http://schemas.openxmlformats.org/spreadsheetml/2006/main" count="360" uniqueCount="142">
  <si>
    <t>Export Komplet</t>
  </si>
  <si>
    <t/>
  </si>
  <si>
    <t>2.0</t>
  </si>
  <si>
    <t>ZAMOK</t>
  </si>
  <si>
    <t>False</t>
  </si>
  <si>
    <t>{d05e904a-2c64-4921-9d81-c2546987acf9}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</si>
  <si>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</si>
  <si>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</si>
  <si>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</si>
  <si>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</si>
  <si>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</si>
  <si>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</si>
  <si>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</si>
  <si>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</si>
  <si>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</si>
  <si>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</si>
  <si>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</si>
  <si>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aromadifuzérů do VZT vč. náplní pro obvod OŘ PRAHA 2024</t>
  </si>
  <si>
    <t>KSO:</t>
  </si>
  <si>
    <t>CC-CZ:</t>
  </si>
  <si>
    <t>Místo:</t>
  </si>
  <si>
    <t>obvod OŘ Praha</t>
  </si>
  <si>
    <t>Datum:</t>
  </si>
  <si>
    <t>2. 5. 2024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</si>
  <si>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</si>
  <si>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</si>
  <si>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</si>
  <si>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</si>
  <si>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</si>
  <si>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</si>
  <si>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</si>
  <si>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</si>
  <si>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</si>
  <si>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</si>
  <si>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</si>
  <si>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</si>
  <si>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</si>
  <si>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</si>
  <si>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</si>
  <si>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</si>
  <si>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</si>
  <si>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</si>
  <si>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</si>
  <si>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</si>
  <si>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</si>
  <si>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</si>
  <si>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</si>
  <si>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</si>
  <si>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</si>
  <si>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</si>
  <si>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</si>
  <si>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</si>
  <si>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</si>
  <si>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</si>
  <si>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</si>
  <si>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</si>
  <si>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</si>
  <si>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</si>
  <si>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</si>
  <si>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</si>
  <si>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</si>
  <si>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</si>
  <si>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</si>
  <si>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</si>
  <si>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</si>
  <si>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</si>
  <si>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</si>
  <si>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</si>
  <si>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</si>
  <si>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</si>
  <si>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</si>
  <si>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</si>
  <si>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</si>
  <si>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</si>
  <si>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</si>
  <si>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</si>
  <si>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</si>
  <si>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</si>
  <si>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</si>
  <si>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</si>
  <si>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</si>
  <si>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</si>
  <si>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</si>
  <si>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</si>
  <si>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</si>
  <si>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</si>
  <si>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</si>
  <si>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</si>
  <si>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</si>
  <si>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VZT3 - Příslušenství VZT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</si>
  <si>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</si>
  <si>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</si>
  <si>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</si>
  <si>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</si>
  <si>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</si>
  <si>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</si>
  <si>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</si>
  <si>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</si>
  <si>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</si>
  <si>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</si>
  <si>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</si>
  <si>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VZT3</t>
  </si>
  <si>
    <t>Příslušenství VZT</t>
  </si>
  <si>
    <t>ROZPOCET</t>
  </si>
  <si>
    <t>K</t>
  </si>
  <si>
    <t>R1</t>
  </si>
  <si>
    <t>Profesionální aroma difuzér k zapojení do vzduchotechniky včetně příslušenství, dopravy, balného a uložení v centrálním skladu žst. Praha Holešovice</t>
  </si>
  <si>
    <t>kus</t>
  </si>
  <si>
    <t>4</t>
  </si>
  <si>
    <t>-1107400497</t>
  </si>
  <si>
    <t>P</t>
  </si>
  <si>
    <t xml:space="preserve">Poznámka k položce:_x000D_
Parametry:_x000D_
_x000D_
- přímé zapojení do vzduchotechniky a rekuperace_x000D_
- pokrytí více než 15 000 m3_x000D_
- min. dva automatické počítačové panely v jednom zařízení pro min. dvě nezávislé difuzní jednotky pro náplně o obsahu min. 5 litrů pro možnost nezávisle aromatizovat dva prostory nebo jeden prostor dvěma druhy vůně_x000D_
- možnost dezinfekce prostor díky dezinfekčním aroma olejům._x000D_
- napájení 220 V, dodávka včetně zdroje a napájecího kabelu pro připojení do sítě_x000D_
- dodávka včetně příslušenství (výustky, propojovací a distribuční hadice, připojovací příslušenství pro výměnné náplně )  _x000D_
- certifikáty: CE, CSA, ISO, ISSA_x000D_
- ovládání: dvojitý vnější počítačový panel - automaticky nastavitelný_x000D_
- objem náplně: 2x 5L zásobník na esenciální olej (náplň je dodávána samostatně)_x000D_
</t>
  </si>
  <si>
    <t>R2</t>
  </si>
  <si>
    <t>Dezinfekční aroma olej pro aroma difuzér, objem balení 5 litrů, aroma dle výběru objednatele včetně dopravy, balného a uložení v centrálním skladu žst. Praha Holešovice</t>
  </si>
  <si>
    <t>1475578606</t>
  </si>
  <si>
    <t>Poznámka k položce:_x000D_
Parametry:_x000D_
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</si>
  <si>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3</t>
  </si>
  <si>
    <t>R2.1</t>
  </si>
  <si>
    <t>Dezinfekční aroma olej NEW AROMA SCENT SOLUTIONS pro stávající aroma difuzér Aroma Pro Max, objem balení 5 litrů, aroma dle výběru objednatele včetně dopravy, balného a uložení v centrálním skladu žst. Praha Holešovice</t>
  </si>
  <si>
    <t>1897670413</t>
  </si>
  <si>
    <t>Poznámka k položce:_x000D_
Parametry:_x000D_
_x000D_
- Jedná se o náhradní náplň do již instalovaných aroma difuzérů_x000D_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</si>
  <si>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R3</t>
  </si>
  <si>
    <t>Velkokapacitní osvěžovač vzduchu včetně příslušenství, dopravy, balného a uložení v centrálním skladu žst. Praha Holešovice</t>
  </si>
  <si>
    <t>863936216</t>
  </si>
  <si>
    <t xml:space="preserve">Poznámka k položce:_x000D_
Parametry:_x000D_
_x000D_
- Plně automatizovaný osvěžovač vzduchu, který je ideální pro velké a náročné prostory_x000D_
- Automatizovaný provoz s programovatelnými funkcemi pro umožnění plné kontroly nad intenzitou a délkou dávkování._x000D_
- Hypoalergenní a bezpečný: bez aerosolů, bez použití škodlivých rozpouštědel ahnacích plynů pro zajištění bezpečného a zdravého prostředí._x000D_
- Dlouhodobá výdrž vůní: Každá náplň vydrž min. 60 dní_x000D_
- Dálkové ovládání: Možnost ovládat pomocí dálkového ovladače _x000D_
- pokrytí min. 1 000 m3_x000D_
- napájení 220 V, dodávka včetně zdroje a napájecího kabelu pro připojení do sítě_x000D_
- dodávka včetně příslušenství ( připojovací příslušenství, úchyty aj.)  _x000D_
_x000D_
</t>
  </si>
  <si>
    <t>5</t>
  </si>
  <si>
    <t>R4</t>
  </si>
  <si>
    <t>Náplň do velkokapacitního osvěžovače - náhradní vůně, aroma dle výběru objednatele včetně dopravy, balného a uložení v centrálním skladu žst. Praha Holešovice</t>
  </si>
  <si>
    <t>1266212117</t>
  </si>
  <si>
    <t>Poznámka k položce:_x000D_
Parametry:_x000D_
_x000D_
- Aroma dle výběru objednatele na základě výrobních možností dodavatele (min. 2 různé vůně)_x000D_
- Určený na celodenní používání_x000D_
- Prvek musí být absolutně zdravotně nezávadný, běžně použitelný</t>
  </si>
  <si>
    <t>6</t>
  </si>
  <si>
    <t>R5</t>
  </si>
  <si>
    <t>Náhradní náplň do stávajícího osvěžovače vzduchu F6 - Hyscent DUAL - náhradní vůně , aroma dle výběru objednatele včetně dopravy, balného a uložení v centrálním skladu žst. Praha Holešovice</t>
  </si>
  <si>
    <t>478385958</t>
  </si>
  <si>
    <t>Poznámka k položce:_x000D_
Parametry:_x000D_
_x000D_
- Jedná se o náhradní náplň do již instalovaných osvěžovačů vzduchu_x000D_
- Aroma dle výběru objednatele na základě výrobních možností dodavatele (min. 2 různé vůně)_x000D_
- Určený na celodenní používání_x000D_
- Prvek musí být absolutně zdravotně nezávadný, běžně použitelný</t>
  </si>
  <si>
    <t>REKAPITULACE ČLENĚNÍ ORIENTAČNÍHO SOUPISU</t>
  </si>
  <si>
    <t>KRYCÍ LIST ORIENTAČNÍHO SOUPISU</t>
  </si>
  <si>
    <t>Náklady z orientačního soupisu</t>
  </si>
  <si>
    <t>ORIENTAČNÍ SOUPIS</t>
  </si>
  <si>
    <t>Náklady z orientačního soupisu celkem</t>
  </si>
  <si>
    <t>Individuální kalkulace</t>
  </si>
  <si>
    <t>Dodávka aromadifuzérů včetně náplní pro obvod OŘ PHA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</si>
</sst>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311150</xdr:colOff>
      <xdr:row>2</xdr:row>
      <xdr:rowOff>66675</xdr:rowOff>
    </xdr:from>
    <xdr:to>
      <xdr:col>10</xdr:col>
      <xdr:colOff>1149350</xdr:colOff>
      <xdr:row>6</xdr:row>
      <xdr:rowOff>361950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36000" y="695325"/>
          <a:ext cx="838200" cy="933450"/>
        </a:xfrm>
        <a:prstGeom prst="rect">
          <a:avLst/>
        </a:prstGeom>
      </xdr:spPr>
    </xdr:pic>
    <xdr:clientData/>
  </xdr:twoCellAnchor>
  <xdr:twoCellAnchor>
    <xdr:from>
      <xdr:col>10</xdr:col>
      <xdr:colOff>234950</xdr:colOff>
      <xdr:row>81</xdr:row>
      <xdr:rowOff>28575</xdr:rowOff>
    </xdr:from>
    <xdr:to>
      <xdr:col>10</xdr:col>
      <xdr:colOff>1073150</xdr:colOff>
      <xdr:row>85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59800" y="12877800"/>
          <a:ext cx="838200" cy="933450"/>
        </a:xfrm>
        <a:prstGeom prst="rect">
          <a:avLst/>
        </a:prstGeom>
      </xdr:spPr>
    </xdr:pic>
    <xdr:clientData/>
  </xdr:twoCellAnchor>
  <xdr:twoCellAnchor>
    <xdr:from>
      <xdr:col>10</xdr:col>
      <xdr:colOff>254000</xdr:colOff>
      <xdr:row>101</xdr:row>
      <xdr:rowOff>9525</xdr:rowOff>
    </xdr:from>
    <xdr:to>
      <xdr:col>10</xdr:col>
      <xdr:colOff>1092200</xdr:colOff>
      <xdr:row>105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8850" y="16649700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2" t="s">
        <v>14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R5" s="15"/>
      <c r="BE5" s="13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4" t="s">
        <v>17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R6" s="15"/>
      <c r="BE6" s="140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40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40"/>
      <c r="BS8" s="12" t="s">
        <v>6</v>
      </c>
    </row>
    <row r="9" spans="1:74" ht="14.45" customHeight="1">
      <c r="B9" s="15"/>
      <c r="AR9" s="15"/>
      <c r="BE9" s="140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40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40"/>
      <c r="BS11" s="12" t="s">
        <v>6</v>
      </c>
    </row>
    <row r="12" spans="1:74" ht="6.95" customHeight="1">
      <c r="B12" s="15"/>
      <c r="AR12" s="15"/>
      <c r="BE12" s="140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40"/>
      <c r="BS13" s="12" t="s">
        <v>6</v>
      </c>
    </row>
    <row r="14" spans="1:74" ht="12.75">
      <c r="B14" s="15"/>
      <c r="E14" s="145" t="s">
        <v>31</v>
      </c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22" t="s">
        <v>28</v>
      </c>
      <c r="AN14" s="24" t="s">
        <v>31</v>
      </c>
      <c r="AR14" s="15"/>
      <c r="BE14" s="140"/>
      <c r="BS14" s="12" t="s">
        <v>6</v>
      </c>
    </row>
    <row r="15" spans="1:74" ht="6.95" customHeight="1">
      <c r="B15" s="15"/>
      <c r="AR15" s="15"/>
      <c r="BE15" s="140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40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40"/>
      <c r="BS17" s="12" t="s">
        <v>34</v>
      </c>
    </row>
    <row r="18" spans="2:71" ht="6.95" customHeight="1">
      <c r="B18" s="15"/>
      <c r="AR18" s="15"/>
      <c r="BE18" s="140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40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40"/>
      <c r="BS20" s="12" t="s">
        <v>34</v>
      </c>
    </row>
    <row r="21" spans="2:71" ht="6.95" customHeight="1">
      <c r="B21" s="15"/>
      <c r="AR21" s="15"/>
      <c r="BE21" s="140"/>
    </row>
    <row r="22" spans="2:71" ht="12" customHeight="1">
      <c r="B22" s="15"/>
      <c r="D22" s="22" t="s">
        <v>37</v>
      </c>
      <c r="AR22" s="15"/>
      <c r="BE22" s="140"/>
    </row>
    <row r="23" spans="2:71" ht="16.5" customHeight="1">
      <c r="B23" s="15"/>
      <c r="E23" s="147" t="s">
        <v>1</v>
      </c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R23" s="15"/>
      <c r="BE23" s="140"/>
    </row>
    <row r="24" spans="2:71" ht="6.95" customHeight="1">
      <c r="B24" s="15"/>
      <c r="AR24" s="15"/>
      <c r="BE24" s="140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40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8">
        <f>ROUND(AG94,2)</f>
        <v>0</v>
      </c>
      <c r="AL26" s="149"/>
      <c r="AM26" s="149"/>
      <c r="AN26" s="149"/>
      <c r="AO26" s="149"/>
      <c r="AR26" s="27"/>
      <c r="BE26" s="140"/>
    </row>
    <row r="27" spans="2:71" s="1" customFormat="1" ht="6.95" customHeight="1">
      <c r="B27" s="27"/>
      <c r="AR27" s="27"/>
      <c r="BE27" s="140"/>
    </row>
    <row r="28" spans="2:71" s="1" customFormat="1" ht="12.75">
      <c r="B28" s="27"/>
      <c r="L28" s="150" t="s">
        <v>39</v>
      </c>
      <c r="M28" s="150"/>
      <c r="N28" s="150"/>
      <c r="O28" s="150"/>
      <c r="P28" s="150"/>
      <c r="W28" s="150" t="s">
        <v>40</v>
      </c>
      <c r="X28" s="150"/>
      <c r="Y28" s="150"/>
      <c r="Z28" s="150"/>
      <c r="AA28" s="150"/>
      <c r="AB28" s="150"/>
      <c r="AC28" s="150"/>
      <c r="AD28" s="150"/>
      <c r="AE28" s="150"/>
      <c r="AK28" s="150" t="s">
        <v>41</v>
      </c>
      <c r="AL28" s="150"/>
      <c r="AM28" s="150"/>
      <c r="AN28" s="150"/>
      <c r="AO28" s="150"/>
      <c r="AR28" s="27"/>
      <c r="BE28" s="140"/>
    </row>
    <row r="29" spans="2:71" s="2" customFormat="1" ht="14.45" customHeight="1">
      <c r="B29" s="30"/>
      <c r="D29" s="22" t="s">
        <v>42</v>
      </c>
      <c r="F29" s="22" t="s">
        <v>43</v>
      </c>
      <c r="L29" s="138">
        <v>0.21</v>
      </c>
      <c r="M29" s="137"/>
      <c r="N29" s="137"/>
      <c r="O29" s="137"/>
      <c r="P29" s="137"/>
      <c r="W29" s="136">
        <f>ROUND(AZ94, 2)</f>
        <v>0</v>
      </c>
      <c r="X29" s="137"/>
      <c r="Y29" s="137"/>
      <c r="Z29" s="137"/>
      <c r="AA29" s="137"/>
      <c r="AB29" s="137"/>
      <c r="AC29" s="137"/>
      <c r="AD29" s="137"/>
      <c r="AE29" s="137"/>
      <c r="AK29" s="136">
        <f>ROUND(AV94, 2)</f>
        <v>0</v>
      </c>
      <c r="AL29" s="137"/>
      <c r="AM29" s="137"/>
      <c r="AN29" s="137"/>
      <c r="AO29" s="137"/>
      <c r="AR29" s="30"/>
      <c r="BE29" s="141"/>
    </row>
    <row r="30" spans="2:71" s="2" customFormat="1" ht="14.45" customHeight="1">
      <c r="B30" s="30"/>
      <c r="F30" s="22" t="s">
        <v>44</v>
      </c>
      <c r="L30" s="138">
        <v>0.12</v>
      </c>
      <c r="M30" s="137"/>
      <c r="N30" s="137"/>
      <c r="O30" s="137"/>
      <c r="P30" s="137"/>
      <c r="W30" s="136">
        <f>ROUND(BA94, 2)</f>
        <v>0</v>
      </c>
      <c r="X30" s="137"/>
      <c r="Y30" s="137"/>
      <c r="Z30" s="137"/>
      <c r="AA30" s="137"/>
      <c r="AB30" s="137"/>
      <c r="AC30" s="137"/>
      <c r="AD30" s="137"/>
      <c r="AE30" s="137"/>
      <c r="AK30" s="136">
        <f>ROUND(AW94, 2)</f>
        <v>0</v>
      </c>
      <c r="AL30" s="137"/>
      <c r="AM30" s="137"/>
      <c r="AN30" s="137"/>
      <c r="AO30" s="137"/>
      <c r="AR30" s="30"/>
      <c r="BE30" s="141"/>
    </row>
    <row r="31" spans="2:71" s="2" customFormat="1" ht="14.45" hidden="1" customHeight="1">
      <c r="B31" s="30"/>
      <c r="F31" s="22" t="s">
        <v>45</v>
      </c>
      <c r="L31" s="138">
        <v>0.21</v>
      </c>
      <c r="M31" s="137"/>
      <c r="N31" s="137"/>
      <c r="O31" s="137"/>
      <c r="P31" s="137"/>
      <c r="W31" s="136">
        <f>ROUND(BB94, 2)</f>
        <v>0</v>
      </c>
      <c r="X31" s="137"/>
      <c r="Y31" s="137"/>
      <c r="Z31" s="137"/>
      <c r="AA31" s="137"/>
      <c r="AB31" s="137"/>
      <c r="AC31" s="137"/>
      <c r="AD31" s="137"/>
      <c r="AE31" s="137"/>
      <c r="AK31" s="136">
        <v>0</v>
      </c>
      <c r="AL31" s="137"/>
      <c r="AM31" s="137"/>
      <c r="AN31" s="137"/>
      <c r="AO31" s="137"/>
      <c r="AR31" s="30"/>
      <c r="BE31" s="141"/>
    </row>
    <row r="32" spans="2:71" s="2" customFormat="1" ht="14.45" hidden="1" customHeight="1">
      <c r="B32" s="30"/>
      <c r="F32" s="22" t="s">
        <v>46</v>
      </c>
      <c r="L32" s="138">
        <v>0.12</v>
      </c>
      <c r="M32" s="137"/>
      <c r="N32" s="137"/>
      <c r="O32" s="137"/>
      <c r="P32" s="137"/>
      <c r="W32" s="136">
        <f>ROUND(BC94, 2)</f>
        <v>0</v>
      </c>
      <c r="X32" s="137"/>
      <c r="Y32" s="137"/>
      <c r="Z32" s="137"/>
      <c r="AA32" s="137"/>
      <c r="AB32" s="137"/>
      <c r="AC32" s="137"/>
      <c r="AD32" s="137"/>
      <c r="AE32" s="137"/>
      <c r="AK32" s="136">
        <v>0</v>
      </c>
      <c r="AL32" s="137"/>
      <c r="AM32" s="137"/>
      <c r="AN32" s="137"/>
      <c r="AO32" s="137"/>
      <c r="AR32" s="30"/>
      <c r="BE32" s="141"/>
    </row>
    <row r="33" spans="2:57" s="2" customFormat="1" ht="14.45" hidden="1" customHeight="1">
      <c r="B33" s="30"/>
      <c r="F33" s="22" t="s">
        <v>47</v>
      </c>
      <c r="L33" s="138">
        <v>0</v>
      </c>
      <c r="M33" s="137"/>
      <c r="N33" s="137"/>
      <c r="O33" s="137"/>
      <c r="P33" s="137"/>
      <c r="W33" s="136">
        <f>ROUND(BD94, 2)</f>
        <v>0</v>
      </c>
      <c r="X33" s="137"/>
      <c r="Y33" s="137"/>
      <c r="Z33" s="137"/>
      <c r="AA33" s="137"/>
      <c r="AB33" s="137"/>
      <c r="AC33" s="137"/>
      <c r="AD33" s="137"/>
      <c r="AE33" s="137"/>
      <c r="AK33" s="136">
        <v>0</v>
      </c>
      <c r="AL33" s="137"/>
      <c r="AM33" s="137"/>
      <c r="AN33" s="137"/>
      <c r="AO33" s="137"/>
      <c r="AR33" s="30"/>
      <c r="BE33" s="141"/>
    </row>
    <row r="34" spans="2:57" s="1" customFormat="1" ht="6.95" customHeight="1">
      <c r="B34" s="27"/>
      <c r="AR34" s="27"/>
      <c r="BE34" s="140"/>
    </row>
    <row r="35" spans="2:57" s="1" customFormat="1" ht="25.9" customHeight="1">
      <c r="B35" s="27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70" t="s">
        <v>50</v>
      </c>
      <c r="Y35" s="171"/>
      <c r="Z35" s="171"/>
      <c r="AA35" s="171"/>
      <c r="AB35" s="171"/>
      <c r="AC35" s="33"/>
      <c r="AD35" s="33"/>
      <c r="AE35" s="33"/>
      <c r="AF35" s="33"/>
      <c r="AG35" s="33"/>
      <c r="AH35" s="33"/>
      <c r="AI35" s="33"/>
      <c r="AJ35" s="33"/>
      <c r="AK35" s="172">
        <f>SUM(AK26:AK33)</f>
        <v>0</v>
      </c>
      <c r="AL35" s="171"/>
      <c r="AM35" s="171"/>
      <c r="AN35" s="171"/>
      <c r="AO35" s="173"/>
      <c r="AP35" s="31"/>
      <c r="AQ35" s="31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7"/>
      <c r="D60" s="37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7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7" t="s">
        <v>53</v>
      </c>
      <c r="AI60" s="29"/>
      <c r="AJ60" s="29"/>
      <c r="AK60" s="29"/>
      <c r="AL60" s="29"/>
      <c r="AM60" s="37" t="s">
        <v>54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7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7"/>
      <c r="D75" s="37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7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7" t="s">
        <v>53</v>
      </c>
      <c r="AI75" s="29"/>
      <c r="AJ75" s="29"/>
      <c r="AK75" s="29"/>
      <c r="AL75" s="29"/>
      <c r="AM75" s="37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7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7"/>
    </row>
    <row r="82" spans="1:90" s="1" customFormat="1" ht="24.95" customHeight="1">
      <c r="B82" s="27"/>
      <c r="C82" s="16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61" t="str">
        <f>K6</f>
        <v>Dodávka aromadifuzérů do VZT vč. náplní pro obvod OŘ PRAHA 2024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R85" s="43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2" t="s">
        <v>20</v>
      </c>
      <c r="L87" s="45" t="str">
        <f>IF(K8="","",K8)</f>
        <v>obvod OŘ Praha</v>
      </c>
      <c r="AI87" s="22" t="s">
        <v>22</v>
      </c>
      <c r="AM87" s="163" t="str">
        <f>IF(AN8= "","",AN8)</f>
        <v>2. 5. 2024</v>
      </c>
      <c r="AN87" s="163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2" t="s">
        <v>24</v>
      </c>
      <c r="L89" s="3" t="str">
        <f>IF(E11= "","",E11)</f>
        <v>Správa železnic, státní organizace</v>
      </c>
      <c r="AI89" s="22" t="s">
        <v>32</v>
      </c>
      <c r="AM89" s="164" t="str">
        <f>IF(E17="","",E17)</f>
        <v xml:space="preserve"> </v>
      </c>
      <c r="AN89" s="165"/>
      <c r="AO89" s="165"/>
      <c r="AP89" s="165"/>
      <c r="AR89" s="27"/>
      <c r="AS89" s="166" t="s">
        <v>58</v>
      </c>
      <c r="AT89" s="167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" customHeight="1">
      <c r="B90" s="27"/>
      <c r="C90" s="22" t="s">
        <v>30</v>
      </c>
      <c r="L90" s="3" t="str">
        <f>IF(E14= "Vyplň údaj","",E14)</f>
        <v/>
      </c>
      <c r="AI90" s="22" t="s">
        <v>35</v>
      </c>
      <c r="AM90" s="164" t="str">
        <f>IF(E20="","",E20)</f>
        <v>L. Ulrich, DiS.</v>
      </c>
      <c r="AN90" s="165"/>
      <c r="AO90" s="165"/>
      <c r="AP90" s="165"/>
      <c r="AR90" s="27"/>
      <c r="AS90" s="168"/>
      <c r="AT90" s="169"/>
      <c r="BD90" s="49"/>
    </row>
    <row r="91" spans="1:90" s="1" customFormat="1" ht="10.9" customHeight="1">
      <c r="B91" s="27"/>
      <c r="AR91" s="27"/>
      <c r="AS91" s="168"/>
      <c r="AT91" s="169"/>
      <c r="BD91" s="49"/>
    </row>
    <row r="92" spans="1:90" s="1" customFormat="1" ht="29.25" customHeight="1">
      <c r="B92" s="27"/>
      <c r="C92" s="156" t="s">
        <v>59</v>
      </c>
      <c r="D92" s="157"/>
      <c r="E92" s="157"/>
      <c r="F92" s="157"/>
      <c r="G92" s="157"/>
      <c r="H92" s="50"/>
      <c r="I92" s="158" t="s">
        <v>60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9" t="s">
        <v>61</v>
      </c>
      <c r="AH92" s="157"/>
      <c r="AI92" s="157"/>
      <c r="AJ92" s="157"/>
      <c r="AK92" s="157"/>
      <c r="AL92" s="157"/>
      <c r="AM92" s="157"/>
      <c r="AN92" s="158" t="s">
        <v>62</v>
      </c>
      <c r="AO92" s="157"/>
      <c r="AP92" s="160"/>
      <c r="AQ92" s="51" t="s">
        <v>63</v>
      </c>
      <c r="AR92" s="27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7"/>
      <c r="AR93" s="27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54">
        <f>ROUND(AG95,2)</f>
        <v>0</v>
      </c>
      <c r="AH94" s="154"/>
      <c r="AI94" s="154"/>
      <c r="AJ94" s="154"/>
      <c r="AK94" s="154"/>
      <c r="AL94" s="154"/>
      <c r="AM94" s="154"/>
      <c r="AN94" s="155">
        <f>SUM(AG94,AT94)</f>
        <v>0</v>
      </c>
      <c r="AO94" s="155"/>
      <c r="AP94" s="155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V94" s="65" t="s">
        <v>79</v>
      </c>
      <c r="BW94" s="65" t="s">
        <v>5</v>
      </c>
      <c r="BX94" s="65" t="s">
        <v>80</v>
      </c>
      <c r="CL94" s="65" t="s">
        <v>1</v>
      </c>
    </row>
    <row r="95" spans="1:90" s="6" customFormat="1" ht="24.75" customHeight="1">
      <c r="A95" s="66" t="s">
        <v>81</v>
      </c>
      <c r="B95" s="67"/>
      <c r="C95" s="68"/>
      <c r="D95" s="153" t="s">
        <v>14</v>
      </c>
      <c r="E95" s="153"/>
      <c r="F95" s="153"/>
      <c r="G95" s="153"/>
      <c r="H95" s="153"/>
      <c r="I95" s="69"/>
      <c r="J95" s="153" t="s">
        <v>17</v>
      </c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1">
        <f>'OR_PHA - Dodávka aromadif...'!J28</f>
        <v>0</v>
      </c>
      <c r="AH95" s="152"/>
      <c r="AI95" s="152"/>
      <c r="AJ95" s="152"/>
      <c r="AK95" s="152"/>
      <c r="AL95" s="152"/>
      <c r="AM95" s="152"/>
      <c r="AN95" s="151">
        <f>SUM(AG95,AT95)</f>
        <v>0</v>
      </c>
      <c r="AO95" s="152"/>
      <c r="AP95" s="152"/>
      <c r="AQ95" s="70" t="s">
        <v>82</v>
      </c>
      <c r="AR95" s="67"/>
      <c r="AS95" s="71">
        <v>0</v>
      </c>
      <c r="AT95" s="72">
        <f>ROUND(SUM(AV95:AW95),2)</f>
        <v>0</v>
      </c>
      <c r="AU95" s="73">
        <f>'OR_PHA - Dodávka aromadif...'!P113</f>
        <v>0</v>
      </c>
      <c r="AV95" s="72">
        <f>'OR_PHA - Dodávka aromadif...'!J31</f>
        <v>0</v>
      </c>
      <c r="AW95" s="72">
        <f>'OR_PHA - Dodávka aromadif...'!J32</f>
        <v>0</v>
      </c>
      <c r="AX95" s="72">
        <f>'OR_PHA - Dodávka aromadif...'!J33</f>
        <v>0</v>
      </c>
      <c r="AY95" s="72">
        <f>'OR_PHA - Dodávka aromadif...'!J34</f>
        <v>0</v>
      </c>
      <c r="AZ95" s="72">
        <f>'OR_PHA - Dodávka aromadif...'!F31</f>
        <v>0</v>
      </c>
      <c r="BA95" s="72">
        <f>'OR_PHA - Dodávka aromadif...'!F32</f>
        <v>0</v>
      </c>
      <c r="BB95" s="72">
        <f>'OR_PHA - Dodávka aromadif...'!F33</f>
        <v>0</v>
      </c>
      <c r="BC95" s="72">
        <f>'OR_PHA - Dodávka aromadif...'!F34</f>
        <v>0</v>
      </c>
      <c r="BD95" s="74">
        <f>'OR_PHA - Dodávka aromadif...'!F35</f>
        <v>0</v>
      </c>
      <c r="BT95" s="75" t="s">
        <v>83</v>
      </c>
      <c r="BU95" s="75" t="s">
        <v>84</v>
      </c>
      <c r="BV95" s="75" t="s">
        <v>79</v>
      </c>
      <c r="BW95" s="75" t="s">
        <v>5</v>
      </c>
      <c r="BX95" s="75" t="s">
        <v>80</v>
      </c>
      <c r="CL95" s="75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7"/>
    </row>
  </sheetData>
  <sheetProtection algorithmName="SHA-512" hashValue="eCLJhJ8to9lX5KNOeRoA4EQBF5lWp5R+qs4HPe8UB+0AtVdx5g6b4JWPPvUmPsn76attgjjNhdb5vFK2g1CXkQ==" saltValue="kDpoDsXQXn8/PmZZroYpKmijxaQXygcs4HUaHL2MX0OQSRdltqT7bpEr5obMSZW9/pLR5oz7S5MBuWSe/7nnL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OR_PHA - Dodávka aromadif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7"/>
  <sheetViews>
    <sheetView showGridLines="0" tabSelected="1" workbookViewId="0">
      <selection activeCell="I96" sqref="I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2" t="s">
        <v>5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85</v>
      </c>
    </row>
    <row r="4" spans="2:46" ht="24.95" customHeight="1">
      <c r="B4" s="15"/>
      <c r="D4" s="16" t="s">
        <v>136</v>
      </c>
      <c r="L4" s="15"/>
      <c r="M4" s="76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27"/>
      <c r="D6" s="22" t="s">
        <v>16</v>
      </c>
      <c r="L6" s="27"/>
    </row>
    <row r="7" spans="2:46" s="1" customFormat="1" ht="30" customHeight="1">
      <c r="B7" s="27"/>
      <c r="E7" s="161" t="s">
        <v>141</v>
      </c>
      <c r="F7" s="174"/>
      <c r="G7" s="174"/>
      <c r="H7" s="174"/>
      <c r="L7" s="27"/>
    </row>
    <row r="8" spans="2:46" s="1" customFormat="1">
      <c r="B8" s="27"/>
      <c r="L8" s="27"/>
    </row>
    <row r="9" spans="2:46" s="1" customFormat="1" ht="12" customHeight="1">
      <c r="B9" s="27"/>
      <c r="D9" s="22" t="s">
        <v>18</v>
      </c>
      <c r="F9" s="20" t="s">
        <v>1</v>
      </c>
      <c r="I9" s="22" t="s">
        <v>19</v>
      </c>
      <c r="J9" s="20" t="s">
        <v>1</v>
      </c>
      <c r="L9" s="27"/>
    </row>
    <row r="10" spans="2:46" s="1" customFormat="1" ht="12" customHeight="1">
      <c r="B10" s="27"/>
      <c r="D10" s="22" t="s">
        <v>20</v>
      </c>
      <c r="F10" s="20" t="s">
        <v>21</v>
      </c>
      <c r="I10" s="22" t="s">
        <v>22</v>
      </c>
      <c r="J10" s="46">
        <v>45825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2" t="s">
        <v>24</v>
      </c>
      <c r="I12" s="22" t="s">
        <v>25</v>
      </c>
      <c r="J12" s="20" t="s">
        <v>26</v>
      </c>
      <c r="L12" s="27"/>
    </row>
    <row r="13" spans="2:46" s="1" customFormat="1" ht="18" customHeight="1">
      <c r="B13" s="27"/>
      <c r="E13" s="20" t="s">
        <v>27</v>
      </c>
      <c r="I13" s="22" t="s">
        <v>28</v>
      </c>
      <c r="J13" s="20" t="s">
        <v>29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2" t="s">
        <v>30</v>
      </c>
      <c r="I15" s="22" t="s">
        <v>25</v>
      </c>
      <c r="J15" s="23" t="str">
        <f>'Rekapitulace zakázky'!AN13</f>
        <v>Vyplň údaj</v>
      </c>
      <c r="L15" s="27"/>
    </row>
    <row r="16" spans="2:46" s="1" customFormat="1" ht="18" customHeight="1">
      <c r="B16" s="27"/>
      <c r="E16" s="175" t="str">
        <f>'Rekapitulace zakázky'!E14</f>
        <v>Vyplň údaj</v>
      </c>
      <c r="F16" s="142"/>
      <c r="G16" s="142"/>
      <c r="H16" s="142"/>
      <c r="I16" s="22" t="s">
        <v>28</v>
      </c>
      <c r="J16" s="23" t="str">
        <f>'Rekapitulace zakázky'!AN14</f>
        <v>Vyplň údaj</v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2" t="s">
        <v>32</v>
      </c>
      <c r="I18" s="22" t="s">
        <v>25</v>
      </c>
      <c r="J18" s="20" t="str">
        <f>IF('Rekapitulace zakázky'!AN16="","",'Rekapitulace zakázky'!AN16)</f>
        <v/>
      </c>
      <c r="L18" s="27"/>
    </row>
    <row r="19" spans="2:12" s="1" customFormat="1" ht="18" customHeight="1">
      <c r="B19" s="27"/>
      <c r="E19" s="20" t="str">
        <f>IF('Rekapitulace zakázky'!E17="","",'Rekapitulace zakázky'!E17)</f>
        <v xml:space="preserve"> </v>
      </c>
      <c r="I19" s="22" t="s">
        <v>28</v>
      </c>
      <c r="J19" s="20" t="str">
        <f>IF('Rekapitulace zakázky'!AN17="","",'Rekapitulace zakázky'!AN17)</f>
        <v/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2" t="s">
        <v>35</v>
      </c>
      <c r="I21" s="22" t="s">
        <v>25</v>
      </c>
      <c r="J21" s="20" t="s">
        <v>1</v>
      </c>
      <c r="L21" s="27"/>
    </row>
    <row r="22" spans="2:12" s="1" customFormat="1" ht="18" customHeight="1">
      <c r="B22" s="27"/>
      <c r="E22" s="20"/>
      <c r="I22" s="22" t="s">
        <v>28</v>
      </c>
      <c r="J22" s="20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2" t="s">
        <v>37</v>
      </c>
      <c r="L24" s="27"/>
    </row>
    <row r="25" spans="2:12" s="7" customFormat="1" ht="16.5" customHeight="1">
      <c r="B25" s="77"/>
      <c r="E25" s="147" t="s">
        <v>1</v>
      </c>
      <c r="F25" s="147"/>
      <c r="G25" s="147"/>
      <c r="H25" s="147"/>
      <c r="L25" s="77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7"/>
      <c r="E27" s="47"/>
      <c r="F27" s="47"/>
      <c r="G27" s="47"/>
      <c r="H27" s="47"/>
      <c r="I27" s="47"/>
      <c r="J27" s="47"/>
      <c r="K27" s="47"/>
      <c r="L27" s="27"/>
    </row>
    <row r="28" spans="2:12" s="1" customFormat="1" ht="25.35" customHeight="1">
      <c r="B28" s="27"/>
      <c r="D28" s="78" t="s">
        <v>38</v>
      </c>
      <c r="J28" s="59">
        <f>ROUND(J113, 2)</f>
        <v>0</v>
      </c>
      <c r="L28" s="27"/>
    </row>
    <row r="29" spans="2:12" s="1" customFormat="1" ht="6.95" customHeight="1">
      <c r="B29" s="27"/>
      <c r="D29" s="47"/>
      <c r="E29" s="47"/>
      <c r="F29" s="47"/>
      <c r="G29" s="47"/>
      <c r="H29" s="47"/>
      <c r="I29" s="47"/>
      <c r="J29" s="47"/>
      <c r="K29" s="47"/>
      <c r="L29" s="27"/>
    </row>
    <row r="30" spans="2:12" s="1" customFormat="1" ht="14.45" customHeight="1">
      <c r="B30" s="27"/>
      <c r="F30" s="79" t="s">
        <v>40</v>
      </c>
      <c r="I30" s="79" t="s">
        <v>39</v>
      </c>
      <c r="J30" s="79" t="s">
        <v>41</v>
      </c>
      <c r="L30" s="27"/>
    </row>
    <row r="31" spans="2:12" s="1" customFormat="1" ht="14.45" customHeight="1">
      <c r="B31" s="27"/>
      <c r="D31" s="80" t="s">
        <v>42</v>
      </c>
      <c r="E31" s="22" t="s">
        <v>43</v>
      </c>
      <c r="F31" s="81">
        <f>ROUND((SUM(BE113:BE126)),  2)</f>
        <v>0</v>
      </c>
      <c r="I31" s="82">
        <v>0.21</v>
      </c>
      <c r="J31" s="81">
        <f>ROUND(((SUM(BE113:BE126))*I31),  2)</f>
        <v>0</v>
      </c>
      <c r="L31" s="27"/>
    </row>
    <row r="32" spans="2:12" s="1" customFormat="1" ht="14.45" customHeight="1">
      <c r="B32" s="27"/>
      <c r="E32" s="22" t="s">
        <v>44</v>
      </c>
      <c r="F32" s="81">
        <f>ROUND((SUM(BF113:BF126)),  2)</f>
        <v>0</v>
      </c>
      <c r="I32" s="82">
        <v>0.12</v>
      </c>
      <c r="J32" s="81">
        <f>ROUND(((SUM(BF113:BF126))*I32),  2)</f>
        <v>0</v>
      </c>
      <c r="L32" s="27"/>
    </row>
    <row r="33" spans="2:12" s="1" customFormat="1" ht="14.45" hidden="1" customHeight="1">
      <c r="B33" s="27"/>
      <c r="E33" s="22" t="s">
        <v>45</v>
      </c>
      <c r="F33" s="81">
        <f>ROUND((SUM(BG113:BG126)),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2" t="s">
        <v>46</v>
      </c>
      <c r="F34" s="81">
        <f>ROUND((SUM(BH113:BH126)),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2" t="s">
        <v>47</v>
      </c>
      <c r="F35" s="81">
        <f>ROUND((SUM(BI113:BI126)),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48</v>
      </c>
      <c r="E37" s="50"/>
      <c r="F37" s="50"/>
      <c r="G37" s="85" t="s">
        <v>49</v>
      </c>
      <c r="H37" s="86" t="s">
        <v>50</v>
      </c>
      <c r="I37" s="50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5"/>
      <c r="L39" s="15"/>
    </row>
    <row r="40" spans="2:12" ht="14.45" customHeight="1">
      <c r="B40" s="15"/>
      <c r="L40" s="15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5" t="s">
        <v>51</v>
      </c>
      <c r="E50" s="36"/>
      <c r="F50" s="36"/>
      <c r="G50" s="35" t="s">
        <v>52</v>
      </c>
      <c r="H50" s="36"/>
      <c r="I50" s="36"/>
      <c r="J50" s="36"/>
      <c r="K50" s="36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7" t="s">
        <v>53</v>
      </c>
      <c r="E61" s="29"/>
      <c r="F61" s="89" t="s">
        <v>54</v>
      </c>
      <c r="G61" s="37" t="s">
        <v>53</v>
      </c>
      <c r="H61" s="29"/>
      <c r="I61" s="29"/>
      <c r="J61" s="90" t="s">
        <v>54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5" t="s">
        <v>55</v>
      </c>
      <c r="E65" s="36"/>
      <c r="F65" s="36"/>
      <c r="G65" s="35" t="s">
        <v>56</v>
      </c>
      <c r="H65" s="36"/>
      <c r="I65" s="36"/>
      <c r="J65" s="36"/>
      <c r="K65" s="36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7" t="s">
        <v>53</v>
      </c>
      <c r="E76" s="29"/>
      <c r="F76" s="89" t="s">
        <v>54</v>
      </c>
      <c r="G76" s="37" t="s">
        <v>53</v>
      </c>
      <c r="H76" s="29"/>
      <c r="I76" s="29"/>
      <c r="J76" s="90" t="s">
        <v>54</v>
      </c>
      <c r="K76" s="29"/>
      <c r="L76" s="27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7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7"/>
    </row>
    <row r="82" spans="2:47" s="1" customFormat="1" ht="24.95" customHeight="1">
      <c r="B82" s="27"/>
      <c r="C82" s="16" t="s">
        <v>135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30" customHeight="1">
      <c r="B85" s="27"/>
      <c r="E85" s="161" t="str">
        <f>E7</f>
        <v>Dodávka aromadifuzérů včetně náplní pro obvod OŘ PHA 2025 - 2026</v>
      </c>
      <c r="F85" s="174"/>
      <c r="G85" s="174"/>
      <c r="H85" s="174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2" t="s">
        <v>20</v>
      </c>
      <c r="F87" s="20" t="str">
        <f>F10</f>
        <v>obvod OŘ Praha</v>
      </c>
      <c r="I87" s="22" t="s">
        <v>22</v>
      </c>
      <c r="J87" s="46">
        <f>IF(J10="","",J10)</f>
        <v>45825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2" t="s">
        <v>24</v>
      </c>
      <c r="F89" s="20" t="str">
        <f>E13</f>
        <v>Správa železnic, státní organizace</v>
      </c>
      <c r="I89" s="22" t="s">
        <v>32</v>
      </c>
      <c r="J89" s="25" t="str">
        <f>E19</f>
        <v xml:space="preserve"> </v>
      </c>
      <c r="L89" s="27"/>
    </row>
    <row r="90" spans="2:47" s="1" customFormat="1" ht="15.2" customHeight="1">
      <c r="B90" s="27"/>
      <c r="C90" s="22" t="s">
        <v>30</v>
      </c>
      <c r="F90" s="20" t="str">
        <f>IF(E16="","",E16)</f>
        <v>Vyplň údaj</v>
      </c>
      <c r="I90" s="22" t="s">
        <v>35</v>
      </c>
      <c r="J90" s="25"/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86</v>
      </c>
      <c r="D92" s="83"/>
      <c r="E92" s="83"/>
      <c r="F92" s="83"/>
      <c r="G92" s="83"/>
      <c r="H92" s="83"/>
      <c r="I92" s="83"/>
      <c r="J92" s="92" t="s">
        <v>87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137</v>
      </c>
      <c r="J94" s="59">
        <f>J113</f>
        <v>0</v>
      </c>
      <c r="L94" s="27"/>
      <c r="AU94" s="12" t="s">
        <v>88</v>
      </c>
    </row>
    <row r="95" spans="2:47" s="8" customFormat="1" ht="24.95" customHeight="1">
      <c r="B95" s="94"/>
      <c r="D95" s="95" t="s">
        <v>89</v>
      </c>
      <c r="E95" s="96"/>
      <c r="F95" s="96"/>
      <c r="G95" s="96"/>
      <c r="H95" s="96"/>
      <c r="I95" s="96"/>
      <c r="J95" s="97">
        <f>J114</f>
        <v>0</v>
      </c>
      <c r="L95" s="94"/>
    </row>
    <row r="96" spans="2:47" s="1" customFormat="1" ht="21.75" customHeight="1">
      <c r="B96" s="27"/>
      <c r="L96" s="27"/>
    </row>
    <row r="97" spans="2:20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27"/>
    </row>
    <row r="101" spans="2:20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7"/>
    </row>
    <row r="102" spans="2:20" s="1" customFormat="1" ht="24.95" customHeight="1">
      <c r="B102" s="27"/>
      <c r="C102" s="16" t="s">
        <v>138</v>
      </c>
      <c r="L102" s="27"/>
    </row>
    <row r="103" spans="2:20" s="1" customFormat="1" ht="6.95" customHeight="1">
      <c r="B103" s="27"/>
      <c r="L103" s="27"/>
    </row>
    <row r="104" spans="2:20" s="1" customFormat="1" ht="12" customHeight="1">
      <c r="B104" s="27"/>
      <c r="C104" s="22" t="s">
        <v>16</v>
      </c>
      <c r="L104" s="27"/>
    </row>
    <row r="105" spans="2:20" s="1" customFormat="1" ht="30" customHeight="1">
      <c r="B105" s="27"/>
      <c r="E105" s="161" t="str">
        <f>E7</f>
        <v>Dodávka aromadifuzérů včetně náplní pro obvod OŘ PHA 2025 - 2026</v>
      </c>
      <c r="F105" s="174"/>
      <c r="G105" s="174"/>
      <c r="H105" s="174"/>
      <c r="L105" s="27"/>
    </row>
    <row r="106" spans="2:20" s="1" customFormat="1" ht="6.95" customHeight="1">
      <c r="B106" s="27"/>
      <c r="L106" s="27"/>
    </row>
    <row r="107" spans="2:20" s="1" customFormat="1" ht="12" customHeight="1">
      <c r="B107" s="27"/>
      <c r="C107" s="22" t="s">
        <v>20</v>
      </c>
      <c r="F107" s="20" t="str">
        <f>F10</f>
        <v>obvod OŘ Praha</v>
      </c>
      <c r="I107" s="22" t="s">
        <v>22</v>
      </c>
      <c r="J107" s="46">
        <f>IF(J10="","",J10)</f>
        <v>45825</v>
      </c>
      <c r="L107" s="27"/>
    </row>
    <row r="108" spans="2:20" s="1" customFormat="1" ht="6.95" customHeight="1">
      <c r="B108" s="27"/>
      <c r="L108" s="27"/>
    </row>
    <row r="109" spans="2:20" s="1" customFormat="1" ht="15.2" customHeight="1">
      <c r="B109" s="27"/>
      <c r="C109" s="22" t="s">
        <v>24</v>
      </c>
      <c r="F109" s="20" t="str">
        <f>E13</f>
        <v>Správa železnic, státní organizace</v>
      </c>
      <c r="I109" s="22" t="s">
        <v>32</v>
      </c>
      <c r="J109" s="25" t="str">
        <f>E19</f>
        <v xml:space="preserve"> </v>
      </c>
      <c r="L109" s="27"/>
    </row>
    <row r="110" spans="2:20" s="1" customFormat="1" ht="15.2" customHeight="1">
      <c r="B110" s="27"/>
      <c r="C110" s="22" t="s">
        <v>30</v>
      </c>
      <c r="F110" s="20" t="str">
        <f>IF(E16="","",E16)</f>
        <v>Vyplň údaj</v>
      </c>
      <c r="I110" s="22" t="s">
        <v>35</v>
      </c>
      <c r="J110" s="25"/>
      <c r="L110" s="27"/>
    </row>
    <row r="111" spans="2:20" s="1" customFormat="1" ht="10.35" customHeight="1">
      <c r="B111" s="27"/>
      <c r="L111" s="27"/>
    </row>
    <row r="112" spans="2:20" s="9" customFormat="1" ht="29.25" customHeight="1">
      <c r="B112" s="98"/>
      <c r="C112" s="99" t="s">
        <v>90</v>
      </c>
      <c r="D112" s="100" t="s">
        <v>63</v>
      </c>
      <c r="E112" s="100" t="s">
        <v>59</v>
      </c>
      <c r="F112" s="100" t="s">
        <v>60</v>
      </c>
      <c r="G112" s="100" t="s">
        <v>91</v>
      </c>
      <c r="H112" s="100" t="s">
        <v>92</v>
      </c>
      <c r="I112" s="100" t="s">
        <v>93</v>
      </c>
      <c r="J112" s="100" t="s">
        <v>87</v>
      </c>
      <c r="K112" s="101" t="s">
        <v>94</v>
      </c>
      <c r="L112" s="98"/>
      <c r="M112" s="52" t="s">
        <v>1</v>
      </c>
      <c r="N112" s="53" t="s">
        <v>42</v>
      </c>
      <c r="O112" s="53" t="s">
        <v>95</v>
      </c>
      <c r="P112" s="53" t="s">
        <v>96</v>
      </c>
      <c r="Q112" s="53" t="s">
        <v>97</v>
      </c>
      <c r="R112" s="53" t="s">
        <v>98</v>
      </c>
      <c r="S112" s="53" t="s">
        <v>99</v>
      </c>
      <c r="T112" s="54" t="s">
        <v>100</v>
      </c>
    </row>
    <row r="113" spans="2:65" s="1" customFormat="1" ht="22.9" customHeight="1">
      <c r="B113" s="27"/>
      <c r="C113" s="57" t="s">
        <v>139</v>
      </c>
      <c r="J113" s="102">
        <f>BK113</f>
        <v>0</v>
      </c>
      <c r="L113" s="27"/>
      <c r="M113" s="55"/>
      <c r="N113" s="47"/>
      <c r="O113" s="47"/>
      <c r="P113" s="103">
        <f>P114</f>
        <v>0</v>
      </c>
      <c r="Q113" s="47"/>
      <c r="R113" s="103">
        <f>R114</f>
        <v>0</v>
      </c>
      <c r="S113" s="47"/>
      <c r="T113" s="104">
        <f>T114</f>
        <v>0</v>
      </c>
      <c r="AT113" s="12" t="s">
        <v>77</v>
      </c>
      <c r="AU113" s="12" t="s">
        <v>88</v>
      </c>
      <c r="BK113" s="105">
        <f>BK114</f>
        <v>0</v>
      </c>
    </row>
    <row r="114" spans="2:65" s="10" customFormat="1" ht="25.9" customHeight="1">
      <c r="B114" s="106"/>
      <c r="D114" s="107" t="s">
        <v>77</v>
      </c>
      <c r="E114" s="108" t="s">
        <v>101</v>
      </c>
      <c r="F114" s="108" t="s">
        <v>102</v>
      </c>
      <c r="I114" s="109"/>
      <c r="J114" s="110">
        <f>BK114</f>
        <v>0</v>
      </c>
      <c r="L114" s="106"/>
      <c r="M114" s="111"/>
      <c r="P114" s="112">
        <f>SUM(P115:P126)</f>
        <v>0</v>
      </c>
      <c r="R114" s="112">
        <f>SUM(R115:R126)</f>
        <v>0</v>
      </c>
      <c r="T114" s="113">
        <f>SUM(T115:T126)</f>
        <v>0</v>
      </c>
      <c r="AR114" s="107" t="s">
        <v>83</v>
      </c>
      <c r="AT114" s="114" t="s">
        <v>77</v>
      </c>
      <c r="AU114" s="114" t="s">
        <v>78</v>
      </c>
      <c r="AY114" s="107" t="s">
        <v>103</v>
      </c>
      <c r="BK114" s="115">
        <f>SUM(BK115:BK126)</f>
        <v>0</v>
      </c>
    </row>
    <row r="115" spans="2:65" s="1" customFormat="1" ht="44.25" customHeight="1">
      <c r="B115" s="27"/>
      <c r="C115" s="116" t="s">
        <v>83</v>
      </c>
      <c r="D115" s="116" t="s">
        <v>104</v>
      </c>
      <c r="E115" s="117" t="s">
        <v>105</v>
      </c>
      <c r="F115" s="118" t="s">
        <v>106</v>
      </c>
      <c r="G115" s="119" t="s">
        <v>107</v>
      </c>
      <c r="H115" s="120">
        <v>4</v>
      </c>
      <c r="I115" s="121"/>
      <c r="J115" s="122">
        <f>ROUND(I115*H115,2)</f>
        <v>0</v>
      </c>
      <c r="K115" s="118" t="s">
        <v>140</v>
      </c>
      <c r="L115" s="27"/>
      <c r="M115" s="123" t="s">
        <v>1</v>
      </c>
      <c r="N115" s="124" t="s">
        <v>43</v>
      </c>
      <c r="P115" s="125">
        <f>O115*H115</f>
        <v>0</v>
      </c>
      <c r="Q115" s="125">
        <v>0</v>
      </c>
      <c r="R115" s="125">
        <f>Q115*H115</f>
        <v>0</v>
      </c>
      <c r="S115" s="125">
        <v>0</v>
      </c>
      <c r="T115" s="126">
        <f>S115*H115</f>
        <v>0</v>
      </c>
      <c r="AR115" s="127" t="s">
        <v>108</v>
      </c>
      <c r="AT115" s="127" t="s">
        <v>104</v>
      </c>
      <c r="AU115" s="127" t="s">
        <v>83</v>
      </c>
      <c r="AY115" s="12" t="s">
        <v>103</v>
      </c>
      <c r="BE115" s="128">
        <f>IF(N115="základní",J115,0)</f>
        <v>0</v>
      </c>
      <c r="BF115" s="128">
        <f>IF(N115="snížená",J115,0)</f>
        <v>0</v>
      </c>
      <c r="BG115" s="128">
        <f>IF(N115="zákl. přenesená",J115,0)</f>
        <v>0</v>
      </c>
      <c r="BH115" s="128">
        <f>IF(N115="sníž. přenesená",J115,0)</f>
        <v>0</v>
      </c>
      <c r="BI115" s="128">
        <f>IF(N115="nulová",J115,0)</f>
        <v>0</v>
      </c>
      <c r="BJ115" s="12" t="s">
        <v>83</v>
      </c>
      <c r="BK115" s="128">
        <f>ROUND(I115*H115,2)</f>
        <v>0</v>
      </c>
      <c r="BL115" s="12" t="s">
        <v>108</v>
      </c>
      <c r="BM115" s="127" t="s">
        <v>109</v>
      </c>
    </row>
    <row r="116" spans="2:65" s="1" customFormat="1" ht="195">
      <c r="B116" s="27"/>
      <c r="D116" s="129" t="s">
        <v>110</v>
      </c>
      <c r="F116" s="130" t="s">
        <v>111</v>
      </c>
      <c r="I116" s="131"/>
      <c r="L116" s="27"/>
      <c r="M116" s="132"/>
      <c r="T116" s="49"/>
      <c r="AT116" s="12" t="s">
        <v>110</v>
      </c>
      <c r="AU116" s="12" t="s">
        <v>83</v>
      </c>
    </row>
    <row r="117" spans="2:65" s="1" customFormat="1" ht="49.15" customHeight="1">
      <c r="B117" s="27"/>
      <c r="C117" s="116" t="s">
        <v>85</v>
      </c>
      <c r="D117" s="116" t="s">
        <v>104</v>
      </c>
      <c r="E117" s="117" t="s">
        <v>112</v>
      </c>
      <c r="F117" s="118" t="s">
        <v>113</v>
      </c>
      <c r="G117" s="119" t="s">
        <v>107</v>
      </c>
      <c r="H117" s="120">
        <v>40</v>
      </c>
      <c r="I117" s="121"/>
      <c r="J117" s="122">
        <f>ROUND(I117*H117,2)</f>
        <v>0</v>
      </c>
      <c r="K117" s="118" t="s">
        <v>140</v>
      </c>
      <c r="L117" s="27"/>
      <c r="M117" s="123" t="s">
        <v>1</v>
      </c>
      <c r="N117" s="124" t="s">
        <v>43</v>
      </c>
      <c r="P117" s="125">
        <f>O117*H117</f>
        <v>0</v>
      </c>
      <c r="Q117" s="125">
        <v>0</v>
      </c>
      <c r="R117" s="125">
        <f>Q117*H117</f>
        <v>0</v>
      </c>
      <c r="S117" s="125">
        <v>0</v>
      </c>
      <c r="T117" s="126">
        <f>S117*H117</f>
        <v>0</v>
      </c>
      <c r="AR117" s="127" t="s">
        <v>108</v>
      </c>
      <c r="AT117" s="127" t="s">
        <v>104</v>
      </c>
      <c r="AU117" s="127" t="s">
        <v>83</v>
      </c>
      <c r="AY117" s="12" t="s">
        <v>103</v>
      </c>
      <c r="BE117" s="128">
        <f>IF(N117="základní",J117,0)</f>
        <v>0</v>
      </c>
      <c r="BF117" s="128">
        <f>IF(N117="snížená",J117,0)</f>
        <v>0</v>
      </c>
      <c r="BG117" s="128">
        <f>IF(N117="zákl. přenesená",J117,0)</f>
        <v>0</v>
      </c>
      <c r="BH117" s="128">
        <f>IF(N117="sníž. přenesená",J117,0)</f>
        <v>0</v>
      </c>
      <c r="BI117" s="128">
        <f>IF(N117="nulová",J117,0)</f>
        <v>0</v>
      </c>
      <c r="BJ117" s="12" t="s">
        <v>83</v>
      </c>
      <c r="BK117" s="128">
        <f>ROUND(I117*H117,2)</f>
        <v>0</v>
      </c>
      <c r="BL117" s="12" t="s">
        <v>108</v>
      </c>
      <c r="BM117" s="127" t="s">
        <v>114</v>
      </c>
    </row>
    <row r="118" spans="2:65" s="1" customFormat="1" ht="146.25">
      <c r="B118" s="27"/>
      <c r="D118" s="129" t="s">
        <v>110</v>
      </c>
      <c r="F118" s="130" t="s">
        <v>115</v>
      </c>
      <c r="I118" s="131"/>
      <c r="L118" s="27"/>
      <c r="M118" s="132"/>
      <c r="T118" s="49"/>
      <c r="AT118" s="12" t="s">
        <v>110</v>
      </c>
      <c r="AU118" s="12" t="s">
        <v>83</v>
      </c>
    </row>
    <row r="119" spans="2:65" s="1" customFormat="1" ht="66.75" customHeight="1">
      <c r="B119" s="27"/>
      <c r="C119" s="116" t="s">
        <v>116</v>
      </c>
      <c r="D119" s="116" t="s">
        <v>104</v>
      </c>
      <c r="E119" s="117" t="s">
        <v>117</v>
      </c>
      <c r="F119" s="118" t="s">
        <v>118</v>
      </c>
      <c r="G119" s="119" t="s">
        <v>107</v>
      </c>
      <c r="H119" s="120">
        <v>40</v>
      </c>
      <c r="I119" s="121"/>
      <c r="J119" s="122">
        <f>ROUND(I119*H119,2)</f>
        <v>0</v>
      </c>
      <c r="K119" s="118" t="s">
        <v>140</v>
      </c>
      <c r="L119" s="27"/>
      <c r="M119" s="123" t="s">
        <v>1</v>
      </c>
      <c r="N119" s="124" t="s">
        <v>43</v>
      </c>
      <c r="P119" s="125">
        <f>O119*H119</f>
        <v>0</v>
      </c>
      <c r="Q119" s="125">
        <v>0</v>
      </c>
      <c r="R119" s="125">
        <f>Q119*H119</f>
        <v>0</v>
      </c>
      <c r="S119" s="125">
        <v>0</v>
      </c>
      <c r="T119" s="126">
        <f>S119*H119</f>
        <v>0</v>
      </c>
      <c r="AR119" s="127" t="s">
        <v>108</v>
      </c>
      <c r="AT119" s="127" t="s">
        <v>104</v>
      </c>
      <c r="AU119" s="127" t="s">
        <v>83</v>
      </c>
      <c r="AY119" s="12" t="s">
        <v>103</v>
      </c>
      <c r="BE119" s="128">
        <f>IF(N119="základní",J119,0)</f>
        <v>0</v>
      </c>
      <c r="BF119" s="128">
        <f>IF(N119="snížená",J119,0)</f>
        <v>0</v>
      </c>
      <c r="BG119" s="128">
        <f>IF(N119="zákl. přenesená",J119,0)</f>
        <v>0</v>
      </c>
      <c r="BH119" s="128">
        <f>IF(N119="sníž. přenesená",J119,0)</f>
        <v>0</v>
      </c>
      <c r="BI119" s="128">
        <f>IF(N119="nulová",J119,0)</f>
        <v>0</v>
      </c>
      <c r="BJ119" s="12" t="s">
        <v>83</v>
      </c>
      <c r="BK119" s="128">
        <f>ROUND(I119*H119,2)</f>
        <v>0</v>
      </c>
      <c r="BL119" s="12" t="s">
        <v>108</v>
      </c>
      <c r="BM119" s="127" t="s">
        <v>119</v>
      </c>
    </row>
    <row r="120" spans="2:65" s="1" customFormat="1" ht="156">
      <c r="B120" s="27"/>
      <c r="D120" s="129" t="s">
        <v>110</v>
      </c>
      <c r="F120" s="130" t="s">
        <v>120</v>
      </c>
      <c r="I120" s="131"/>
      <c r="L120" s="27"/>
      <c r="M120" s="132"/>
      <c r="T120" s="49"/>
      <c r="AT120" s="12" t="s">
        <v>110</v>
      </c>
      <c r="AU120" s="12" t="s">
        <v>83</v>
      </c>
    </row>
    <row r="121" spans="2:65" s="1" customFormat="1" ht="37.9" customHeight="1">
      <c r="B121" s="27"/>
      <c r="C121" s="116" t="s">
        <v>108</v>
      </c>
      <c r="D121" s="116" t="s">
        <v>104</v>
      </c>
      <c r="E121" s="117" t="s">
        <v>121</v>
      </c>
      <c r="F121" s="118" t="s">
        <v>122</v>
      </c>
      <c r="G121" s="119" t="s">
        <v>107</v>
      </c>
      <c r="H121" s="120">
        <v>10</v>
      </c>
      <c r="I121" s="121"/>
      <c r="J121" s="122">
        <f>ROUND(I121*H121,2)</f>
        <v>0</v>
      </c>
      <c r="K121" s="118" t="s">
        <v>140</v>
      </c>
      <c r="L121" s="27"/>
      <c r="M121" s="123" t="s">
        <v>1</v>
      </c>
      <c r="N121" s="124" t="s">
        <v>43</v>
      </c>
      <c r="P121" s="125">
        <f>O121*H121</f>
        <v>0</v>
      </c>
      <c r="Q121" s="125">
        <v>0</v>
      </c>
      <c r="R121" s="125">
        <f>Q121*H121</f>
        <v>0</v>
      </c>
      <c r="S121" s="125">
        <v>0</v>
      </c>
      <c r="T121" s="126">
        <f>S121*H121</f>
        <v>0</v>
      </c>
      <c r="AR121" s="127" t="s">
        <v>108</v>
      </c>
      <c r="AT121" s="127" t="s">
        <v>104</v>
      </c>
      <c r="AU121" s="127" t="s">
        <v>83</v>
      </c>
      <c r="AY121" s="12" t="s">
        <v>103</v>
      </c>
      <c r="BE121" s="128">
        <f>IF(N121="základní",J121,0)</f>
        <v>0</v>
      </c>
      <c r="BF121" s="128">
        <f>IF(N121="snížená",J121,0)</f>
        <v>0</v>
      </c>
      <c r="BG121" s="128">
        <f>IF(N121="zákl. přenesená",J121,0)</f>
        <v>0</v>
      </c>
      <c r="BH121" s="128">
        <f>IF(N121="sníž. přenesená",J121,0)</f>
        <v>0</v>
      </c>
      <c r="BI121" s="128">
        <f>IF(N121="nulová",J121,0)</f>
        <v>0</v>
      </c>
      <c r="BJ121" s="12" t="s">
        <v>83</v>
      </c>
      <c r="BK121" s="128">
        <f>ROUND(I121*H121,2)</f>
        <v>0</v>
      </c>
      <c r="BL121" s="12" t="s">
        <v>108</v>
      </c>
      <c r="BM121" s="127" t="s">
        <v>123</v>
      </c>
    </row>
    <row r="122" spans="2:65" s="1" customFormat="1" ht="185.25">
      <c r="B122" s="27"/>
      <c r="D122" s="129" t="s">
        <v>110</v>
      </c>
      <c r="F122" s="130" t="s">
        <v>124</v>
      </c>
      <c r="I122" s="131"/>
      <c r="L122" s="27"/>
      <c r="M122" s="132"/>
      <c r="T122" s="49"/>
      <c r="AT122" s="12" t="s">
        <v>110</v>
      </c>
      <c r="AU122" s="12" t="s">
        <v>83</v>
      </c>
    </row>
    <row r="123" spans="2:65" s="1" customFormat="1" ht="49.15" customHeight="1">
      <c r="B123" s="27"/>
      <c r="C123" s="116" t="s">
        <v>125</v>
      </c>
      <c r="D123" s="116" t="s">
        <v>104</v>
      </c>
      <c r="E123" s="117" t="s">
        <v>126</v>
      </c>
      <c r="F123" s="118" t="s">
        <v>127</v>
      </c>
      <c r="G123" s="119" t="s">
        <v>107</v>
      </c>
      <c r="H123" s="120">
        <v>150</v>
      </c>
      <c r="I123" s="121"/>
      <c r="J123" s="122">
        <f>ROUND(I123*H123,2)</f>
        <v>0</v>
      </c>
      <c r="K123" s="118" t="s">
        <v>140</v>
      </c>
      <c r="L123" s="27"/>
      <c r="M123" s="123" t="s">
        <v>1</v>
      </c>
      <c r="N123" s="124" t="s">
        <v>43</v>
      </c>
      <c r="P123" s="125">
        <f>O123*H123</f>
        <v>0</v>
      </c>
      <c r="Q123" s="125">
        <v>0</v>
      </c>
      <c r="R123" s="125">
        <f>Q123*H123</f>
        <v>0</v>
      </c>
      <c r="S123" s="125">
        <v>0</v>
      </c>
      <c r="T123" s="126">
        <f>S123*H123</f>
        <v>0</v>
      </c>
      <c r="AR123" s="127" t="s">
        <v>108</v>
      </c>
      <c r="AT123" s="127" t="s">
        <v>104</v>
      </c>
      <c r="AU123" s="127" t="s">
        <v>83</v>
      </c>
      <c r="AY123" s="12" t="s">
        <v>103</v>
      </c>
      <c r="BE123" s="128">
        <f>IF(N123="základní",J123,0)</f>
        <v>0</v>
      </c>
      <c r="BF123" s="128">
        <f>IF(N123="snížená",J123,0)</f>
        <v>0</v>
      </c>
      <c r="BG123" s="128">
        <f>IF(N123="zákl. přenesená",J123,0)</f>
        <v>0</v>
      </c>
      <c r="BH123" s="128">
        <f>IF(N123="sníž. přenesená",J123,0)</f>
        <v>0</v>
      </c>
      <c r="BI123" s="128">
        <f>IF(N123="nulová",J123,0)</f>
        <v>0</v>
      </c>
      <c r="BJ123" s="12" t="s">
        <v>83</v>
      </c>
      <c r="BK123" s="128">
        <f>ROUND(I123*H123,2)</f>
        <v>0</v>
      </c>
      <c r="BL123" s="12" t="s">
        <v>108</v>
      </c>
      <c r="BM123" s="127" t="s">
        <v>128</v>
      </c>
    </row>
    <row r="124" spans="2:65" s="1" customFormat="1" ht="68.25">
      <c r="B124" s="27"/>
      <c r="D124" s="129" t="s">
        <v>110</v>
      </c>
      <c r="F124" s="130" t="s">
        <v>129</v>
      </c>
      <c r="I124" s="131"/>
      <c r="L124" s="27"/>
      <c r="M124" s="132"/>
      <c r="T124" s="49"/>
      <c r="AT124" s="12" t="s">
        <v>110</v>
      </c>
      <c r="AU124" s="12" t="s">
        <v>83</v>
      </c>
    </row>
    <row r="125" spans="2:65" s="1" customFormat="1" ht="55.5" customHeight="1">
      <c r="B125" s="27"/>
      <c r="C125" s="116" t="s">
        <v>130</v>
      </c>
      <c r="D125" s="116" t="s">
        <v>104</v>
      </c>
      <c r="E125" s="117" t="s">
        <v>131</v>
      </c>
      <c r="F125" s="118" t="s">
        <v>132</v>
      </c>
      <c r="G125" s="119" t="s">
        <v>107</v>
      </c>
      <c r="H125" s="120">
        <v>200</v>
      </c>
      <c r="I125" s="121"/>
      <c r="J125" s="122">
        <f>ROUND(I125*H125,2)</f>
        <v>0</v>
      </c>
      <c r="K125" s="118" t="s">
        <v>140</v>
      </c>
      <c r="L125" s="27"/>
      <c r="M125" s="123" t="s">
        <v>1</v>
      </c>
      <c r="N125" s="124" t="s">
        <v>43</v>
      </c>
      <c r="P125" s="125">
        <f>O125*H125</f>
        <v>0</v>
      </c>
      <c r="Q125" s="125">
        <v>0</v>
      </c>
      <c r="R125" s="125">
        <f>Q125*H125</f>
        <v>0</v>
      </c>
      <c r="S125" s="125">
        <v>0</v>
      </c>
      <c r="T125" s="126">
        <f>S125*H125</f>
        <v>0</v>
      </c>
      <c r="AR125" s="127" t="s">
        <v>108</v>
      </c>
      <c r="AT125" s="127" t="s">
        <v>104</v>
      </c>
      <c r="AU125" s="127" t="s">
        <v>83</v>
      </c>
      <c r="AY125" s="12" t="s">
        <v>103</v>
      </c>
      <c r="BE125" s="128">
        <f>IF(N125="základní",J125,0)</f>
        <v>0</v>
      </c>
      <c r="BF125" s="128">
        <f>IF(N125="snížená",J125,0)</f>
        <v>0</v>
      </c>
      <c r="BG125" s="128">
        <f>IF(N125="zákl. přenesená",J125,0)</f>
        <v>0</v>
      </c>
      <c r="BH125" s="128">
        <f>IF(N125="sníž. přenesená",J125,0)</f>
        <v>0</v>
      </c>
      <c r="BI125" s="128">
        <f>IF(N125="nulová",J125,0)</f>
        <v>0</v>
      </c>
      <c r="BJ125" s="12" t="s">
        <v>83</v>
      </c>
      <c r="BK125" s="128">
        <f>ROUND(I125*H125,2)</f>
        <v>0</v>
      </c>
      <c r="BL125" s="12" t="s">
        <v>108</v>
      </c>
      <c r="BM125" s="127" t="s">
        <v>133</v>
      </c>
    </row>
    <row r="126" spans="2:65" s="1" customFormat="1" ht="87.75">
      <c r="B126" s="27"/>
      <c r="D126" s="129" t="s">
        <v>110</v>
      </c>
      <c r="F126" s="130" t="s">
        <v>134</v>
      </c>
      <c r="I126" s="131"/>
      <c r="L126" s="27"/>
      <c r="M126" s="133"/>
      <c r="N126" s="134"/>
      <c r="O126" s="134"/>
      <c r="P126" s="134"/>
      <c r="Q126" s="134"/>
      <c r="R126" s="134"/>
      <c r="S126" s="134"/>
      <c r="T126" s="135"/>
      <c r="AT126" s="12" t="s">
        <v>110</v>
      </c>
      <c r="AU126" s="12" t="s">
        <v>83</v>
      </c>
    </row>
    <row r="127" spans="2:65" s="1" customFormat="1" ht="6.9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27"/>
    </row>
  </sheetData>
  <sheetProtection algorithmName="SHA-512" hashValue="aIfeka3iJnOTvXfU73Sh+heYqtv+vsUrqnhzk5HpzeFAfWce7IKD+8gagONt8l8O+j2/O/mCXgOPihVVL7OX1g==" saltValue="sTqWxJiq0cAx4cTgMli5Gw==" spinCount="100000" sheet="1" objects="1" scenarios="1" formatColumns="0" formatRows="0" autoFilter="0"/>
  <autoFilter ref="C112:K126" xr:uid="{00000000-0009-0000-0000-000001000000}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Header>&amp;C&amp;"Verdana"&amp;7&amp;K000000 SŽ: Interní&amp;1#_x000D_</oddHead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aromadif...</vt:lpstr>
      <vt:lpstr>'OR_PHA - Dodávka aromadif...'!Názvy_tisku</vt:lpstr>
      <vt:lpstr>'Rekapitulace zakázky'!Názvy_tisku</vt:lpstr>
      <vt:lpstr>'OR_PHA - Dodávka aromadif...'!Oblast_tisku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2024-05-03T07:29:38Z</cp:lastPrinted>
  <dcterms:created xsi:type="dcterms:W3CDTF">2024-05-03T07:13:56Z</dcterms:created>
  <dcterms:modified xsi:type="dcterms:W3CDTF">2025-06-17T08:01:29Z</dcterms:modified>
</cp:coreProperties>
</file>